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workbookProtection workbookPassword="8FB8" lockStructure="1"/>
  <bookViews>
    <workbookView xWindow="480" yWindow="105" windowWidth="15195" windowHeight="12210"/>
  </bookViews>
  <sheets>
    <sheet name="Autom.berekening" sheetId="3" r:id="rId1"/>
    <sheet name="Toelichting berekening" sheetId="1" r:id="rId2"/>
  </sheets>
  <definedNames>
    <definedName name="_xlnm.Print_Area" localSheetId="0">Autom.berekening!$A$1:$M$62</definedName>
    <definedName name="_xlnm.Print_Area" localSheetId="1">'Toelichting berekening'!$A$1:$M$66</definedName>
  </definedNames>
  <calcPr calcId="144525"/>
</workbook>
</file>

<file path=xl/calcChain.xml><?xml version="1.0" encoding="utf-8"?>
<calcChain xmlns="http://schemas.openxmlformats.org/spreadsheetml/2006/main">
  <c r="D15" i="1" l="1"/>
  <c r="D16" i="1" s="1"/>
  <c r="D16" i="3"/>
  <c r="D17" i="3"/>
  <c r="D19" i="3"/>
  <c r="D21" i="3"/>
  <c r="D17" i="1" l="1"/>
  <c r="D28" i="1" l="1"/>
  <c r="G23" i="1" s="1"/>
  <c r="F28" i="1"/>
  <c r="I28" i="1"/>
  <c r="J29" i="1"/>
  <c r="G29" i="1"/>
  <c r="I20" i="1"/>
  <c r="D27" i="1"/>
  <c r="F20" i="1"/>
  <c r="D29" i="1" l="1"/>
  <c r="I29" i="1" l="1"/>
  <c r="I30" i="1" s="1"/>
  <c r="F29" i="1"/>
  <c r="F30" i="1" s="1"/>
</calcChain>
</file>

<file path=xl/sharedStrings.xml><?xml version="1.0" encoding="utf-8"?>
<sst xmlns="http://schemas.openxmlformats.org/spreadsheetml/2006/main" count="59" uniqueCount="29">
  <si>
    <t xml:space="preserve"> </t>
  </si>
  <si>
    <t>Af: belastingvrij bedrag</t>
  </si>
  <si>
    <t>-/-</t>
  </si>
  <si>
    <t>Tabelinkomen</t>
  </si>
  <si>
    <t>Inkomensschijven</t>
  </si>
  <si>
    <t>Tariefgroep 1</t>
  </si>
  <si>
    <t>Tariefgroep 2</t>
  </si>
  <si>
    <t>I</t>
  </si>
  <si>
    <t>II</t>
  </si>
  <si>
    <t>III</t>
  </si>
  <si>
    <t>IV</t>
  </si>
  <si>
    <t>V</t>
  </si>
  <si>
    <t>VI</t>
  </si>
  <si>
    <t xml:space="preserve">     moet berekenen.</t>
  </si>
  <si>
    <t>Belastbaar inkomen</t>
  </si>
  <si>
    <t>Belasting tariefgroep 1</t>
  </si>
  <si>
    <t>Belasting tariefgroep 2</t>
  </si>
  <si>
    <t>Schijf</t>
  </si>
  <si>
    <t>(Alleen het gele vak invullen)</t>
  </si>
  <si>
    <r>
      <t xml:space="preserve">·  </t>
    </r>
    <r>
      <rPr>
        <sz val="8"/>
        <color indexed="8"/>
        <rFont val="Arial"/>
        <family val="2"/>
      </rPr>
      <t xml:space="preserve">Vul het zuiver volsjaarsloon in bij 'Belastbaar inkomen' als u de loonbelasting </t>
    </r>
  </si>
  <si>
    <r>
      <t xml:space="preserve">·  </t>
    </r>
    <r>
      <rPr>
        <sz val="8"/>
        <color indexed="8"/>
        <rFont val="Arial"/>
        <family val="2"/>
      </rPr>
      <t>Het belastingvrije bedrag is Afl. 20.455,-</t>
    </r>
  </si>
  <si>
    <r>
      <t xml:space="preserve">Totaal verschuldigde belasting </t>
    </r>
    <r>
      <rPr>
        <sz val="9"/>
        <color indexed="8"/>
        <rFont val="Arial"/>
        <family val="2"/>
      </rPr>
      <t>¹</t>
    </r>
  </si>
  <si>
    <t>Uitwerking berekening</t>
  </si>
  <si>
    <t>Zie tabel hieronder schijfnummer:</t>
  </si>
  <si>
    <t>Belasting</t>
  </si>
  <si>
    <t>Inkomen kolom I</t>
  </si>
  <si>
    <t>Verschil inkomen</t>
  </si>
  <si>
    <t>Totaal</t>
  </si>
  <si>
    <r>
      <t>¹</t>
    </r>
    <r>
      <rPr>
        <i/>
        <sz val="11.2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 xml:space="preserve">Het bedrag van de belasting wordt naar beneden afgerond op hele florins.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</si>
</sst>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8"/>
      <name val="Arial"/>
      <family val="2"/>
    </font>
    <font>
      <sz val="10"/>
      <color indexed="18"/>
      <name val="Arial"/>
    </font>
    <font>
      <b/>
      <sz val="12"/>
      <color indexed="18"/>
      <name val="Arial"/>
      <family val="2"/>
    </font>
    <font>
      <b/>
      <sz val="11"/>
      <color indexed="18"/>
      <name val="Arial"/>
    </font>
    <font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18"/>
      <name val="Symbol"/>
      <family val="1"/>
      <charset val="2"/>
    </font>
    <font>
      <b/>
      <sz val="9"/>
      <color indexed="18"/>
      <name val="Arial"/>
    </font>
    <font>
      <sz val="9"/>
      <color indexed="18"/>
      <name val="Arial"/>
    </font>
    <font>
      <sz val="9"/>
      <name val="Arial"/>
    </font>
    <font>
      <b/>
      <sz val="9"/>
      <name val="Arial"/>
    </font>
    <font>
      <b/>
      <sz val="9"/>
      <color indexed="18"/>
      <name val="Arial"/>
      <family val="2"/>
    </font>
    <font>
      <i/>
      <sz val="9"/>
      <color indexed="10"/>
      <name val="Arial"/>
    </font>
    <font>
      <i/>
      <sz val="9"/>
      <color indexed="18"/>
      <name val="Arial"/>
    </font>
    <font>
      <i/>
      <sz val="8"/>
      <color indexed="10"/>
      <name val="Arial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18"/>
      <name val="Arial"/>
    </font>
    <font>
      <sz val="8"/>
      <color indexed="8"/>
      <name val="Arial"/>
    </font>
    <font>
      <u/>
      <sz val="9"/>
      <color indexed="8"/>
      <name val="Arial"/>
    </font>
    <font>
      <sz val="8"/>
      <color indexed="10"/>
      <name val="Arial"/>
      <family val="2"/>
    </font>
    <font>
      <sz val="8"/>
      <color indexed="10"/>
      <name val="Arial"/>
    </font>
    <font>
      <u val="singleAccounting"/>
      <sz val="9"/>
      <color indexed="8"/>
      <name val="Arial"/>
    </font>
    <font>
      <sz val="9"/>
      <color indexed="10"/>
      <name val="Arial"/>
    </font>
    <font>
      <i/>
      <sz val="8"/>
      <color indexed="8"/>
      <name val="Arial"/>
    </font>
    <font>
      <i/>
      <sz val="11.2"/>
      <color indexed="8"/>
      <name val="Arial"/>
      <family val="2"/>
    </font>
    <font>
      <i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ck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166" fontId="12" fillId="0" borderId="0" xfId="0" applyNumberFormat="1" applyFont="1" applyBorder="1" applyProtection="1">
      <protection hidden="1"/>
    </xf>
    <xf numFmtId="166" fontId="12" fillId="0" borderId="0" xfId="0" applyNumberFormat="1" applyFont="1" applyProtection="1">
      <protection hidden="1"/>
    </xf>
    <xf numFmtId="0" fontId="14" fillId="2" borderId="1" xfId="0" applyFont="1" applyFill="1" applyBorder="1" applyProtection="1">
      <protection hidden="1"/>
    </xf>
    <xf numFmtId="0" fontId="14" fillId="2" borderId="2" xfId="0" applyFont="1" applyFill="1" applyBorder="1" applyProtection="1">
      <protection hidden="1"/>
    </xf>
    <xf numFmtId="0" fontId="14" fillId="2" borderId="3" xfId="0" applyFont="1" applyFill="1" applyBorder="1" applyProtection="1">
      <protection hidden="1"/>
    </xf>
    <xf numFmtId="0" fontId="14" fillId="2" borderId="4" xfId="0" applyFont="1" applyFill="1" applyBorder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166" fontId="11" fillId="0" borderId="0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2" borderId="3" xfId="0" applyFont="1" applyFill="1" applyBorder="1" applyProtection="1">
      <protection hidden="1"/>
    </xf>
    <xf numFmtId="0" fontId="22" fillId="2" borderId="3" xfId="0" applyFont="1" applyFill="1" applyBorder="1" applyAlignment="1" applyProtection="1">
      <alignment vertical="center"/>
      <protection hidden="1"/>
    </xf>
    <xf numFmtId="0" fontId="22" fillId="0" borderId="6" xfId="0" applyFont="1" applyBorder="1" applyAlignment="1" applyProtection="1">
      <alignment horizontal="right" indent="2"/>
      <protection hidden="1"/>
    </xf>
    <xf numFmtId="0" fontId="22" fillId="0" borderId="7" xfId="0" applyFont="1" applyBorder="1" applyAlignment="1" applyProtection="1">
      <alignment horizontal="left" indent="5"/>
      <protection hidden="1"/>
    </xf>
    <xf numFmtId="0" fontId="22" fillId="0" borderId="8" xfId="0" applyFont="1" applyBorder="1" applyAlignment="1" applyProtection="1">
      <alignment horizontal="left" vertical="center" indent="5"/>
      <protection hidden="1"/>
    </xf>
    <xf numFmtId="0" fontId="22" fillId="2" borderId="9" xfId="0" applyFont="1" applyFill="1" applyBorder="1" applyProtection="1">
      <protection hidden="1"/>
    </xf>
    <xf numFmtId="0" fontId="22" fillId="0" borderId="10" xfId="0" applyFont="1" applyBorder="1" applyAlignment="1" applyProtection="1">
      <alignment horizontal="left" indent="4"/>
      <protection hidden="1"/>
    </xf>
    <xf numFmtId="0" fontId="22" fillId="0" borderId="8" xfId="0" applyFont="1" applyBorder="1" applyAlignment="1" applyProtection="1">
      <alignment horizontal="left" indent="3"/>
      <protection hidden="1"/>
    </xf>
    <xf numFmtId="0" fontId="23" fillId="0" borderId="11" xfId="0" applyFont="1" applyBorder="1" applyAlignment="1" applyProtection="1">
      <alignment horizontal="right" vertical="center" indent="2"/>
      <protection hidden="1"/>
    </xf>
    <xf numFmtId="165" fontId="23" fillId="0" borderId="12" xfId="0" applyNumberFormat="1" applyFont="1" applyBorder="1" applyAlignment="1" applyProtection="1">
      <alignment horizontal="right" vertical="center" indent="2"/>
      <protection hidden="1"/>
    </xf>
    <xf numFmtId="165" fontId="23" fillId="0" borderId="13" xfId="0" applyNumberFormat="1" applyFont="1" applyBorder="1" applyAlignment="1" applyProtection="1">
      <alignment horizontal="right" vertical="center" indent="2"/>
      <protection hidden="1"/>
    </xf>
    <xf numFmtId="0" fontId="22" fillId="2" borderId="2" xfId="0" applyFont="1" applyFill="1" applyBorder="1" applyProtection="1">
      <protection hidden="1"/>
    </xf>
    <xf numFmtId="165" fontId="23" fillId="0" borderId="14" xfId="0" applyNumberFormat="1" applyFont="1" applyBorder="1" applyAlignment="1" applyProtection="1">
      <alignment vertical="center"/>
      <protection hidden="1"/>
    </xf>
    <xf numFmtId="10" fontId="23" fillId="0" borderId="13" xfId="0" applyNumberFormat="1" applyFont="1" applyBorder="1" applyAlignment="1" applyProtection="1">
      <alignment horizontal="right" vertical="center" indent="1"/>
      <protection hidden="1"/>
    </xf>
    <xf numFmtId="0" fontId="23" fillId="0" borderId="15" xfId="0" applyFont="1" applyBorder="1" applyAlignment="1" applyProtection="1">
      <alignment horizontal="right" vertical="center" indent="2"/>
      <protection hidden="1"/>
    </xf>
    <xf numFmtId="165" fontId="23" fillId="0" borderId="16" xfId="0" applyNumberFormat="1" applyFont="1" applyBorder="1" applyAlignment="1" applyProtection="1">
      <alignment horizontal="right" vertical="center" indent="2"/>
      <protection hidden="1"/>
    </xf>
    <xf numFmtId="165" fontId="23" fillId="0" borderId="17" xfId="0" applyNumberFormat="1" applyFont="1" applyBorder="1" applyAlignment="1" applyProtection="1">
      <alignment horizontal="right" vertical="center" indent="2"/>
      <protection hidden="1"/>
    </xf>
    <xf numFmtId="0" fontId="22" fillId="2" borderId="1" xfId="0" applyFont="1" applyFill="1" applyBorder="1" applyProtection="1">
      <protection hidden="1"/>
    </xf>
    <xf numFmtId="166" fontId="23" fillId="0" borderId="18" xfId="0" applyNumberFormat="1" applyFont="1" applyBorder="1" applyAlignment="1" applyProtection="1">
      <alignment vertical="center"/>
      <protection hidden="1"/>
    </xf>
    <xf numFmtId="10" fontId="23" fillId="0" borderId="17" xfId="0" applyNumberFormat="1" applyFont="1" applyBorder="1" applyAlignment="1" applyProtection="1">
      <alignment horizontal="right" vertical="center" indent="1"/>
      <protection hidden="1"/>
    </xf>
    <xf numFmtId="166" fontId="20" fillId="3" borderId="0" xfId="0" applyNumberFormat="1" applyFont="1" applyFill="1" applyBorder="1" applyAlignment="1" applyProtection="1">
      <alignment vertical="center"/>
      <protection locked="0" hidden="1"/>
    </xf>
    <xf numFmtId="166" fontId="20" fillId="0" borderId="19" xfId="0" applyNumberFormat="1" applyFont="1" applyBorder="1" applyAlignment="1" applyProtection="1">
      <alignment vertical="center"/>
      <protection hidden="1"/>
    </xf>
    <xf numFmtId="166" fontId="20" fillId="0" borderId="20" xfId="0" applyNumberFormat="1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166" fontId="20" fillId="0" borderId="21" xfId="1" applyFont="1" applyBorder="1" applyAlignment="1" applyProtection="1">
      <alignment horizontal="right" vertical="center"/>
      <protection hidden="1"/>
    </xf>
    <xf numFmtId="166" fontId="20" fillId="0" borderId="0" xfId="0" applyNumberFormat="1" applyFont="1" applyBorder="1" applyAlignment="1" applyProtection="1">
      <alignment vertical="center"/>
      <protection hidden="1"/>
    </xf>
    <xf numFmtId="166" fontId="20" fillId="0" borderId="22" xfId="0" applyNumberFormat="1" applyFont="1" applyBorder="1" applyAlignment="1" applyProtection="1">
      <alignment horizontal="right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Alignment="1">
      <alignment vertical="center"/>
    </xf>
    <xf numFmtId="0" fontId="24" fillId="0" borderId="0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right" vertical="center"/>
      <protection hidden="1"/>
    </xf>
    <xf numFmtId="0" fontId="20" fillId="0" borderId="0" xfId="0" applyFont="1" applyProtection="1">
      <protection hidden="1"/>
    </xf>
    <xf numFmtId="166" fontId="20" fillId="0" borderId="0" xfId="1" applyFont="1" applyBorder="1" applyAlignment="1" applyProtection="1">
      <alignment horizontal="right" vertical="center"/>
      <protection hidden="1"/>
    </xf>
    <xf numFmtId="166" fontId="20" fillId="0" borderId="0" xfId="0" applyNumberFormat="1" applyFont="1" applyBorder="1" applyAlignment="1" applyProtection="1">
      <alignment horizontal="right" vertical="center"/>
      <protection hidden="1"/>
    </xf>
    <xf numFmtId="0" fontId="26" fillId="0" borderId="0" xfId="0" applyFont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1" fontId="28" fillId="0" borderId="0" xfId="1" applyNumberFormat="1" applyFont="1" applyAlignment="1" applyProtection="1">
      <alignment horizontal="left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left" indent="1"/>
      <protection hidden="1"/>
    </xf>
    <xf numFmtId="0" fontId="26" fillId="0" borderId="0" xfId="0" applyFont="1" applyAlignment="1" applyProtection="1">
      <alignment horizontal="left" indent="1"/>
      <protection hidden="1"/>
    </xf>
    <xf numFmtId="166" fontId="20" fillId="0" borderId="0" xfId="0" applyNumberFormat="1" applyFont="1" applyProtection="1">
      <protection hidden="1"/>
    </xf>
    <xf numFmtId="166" fontId="29" fillId="0" borderId="0" xfId="1" applyFont="1" applyProtection="1">
      <protection hidden="1"/>
    </xf>
    <xf numFmtId="166" fontId="20" fillId="0" borderId="0" xfId="1" applyFont="1" applyProtection="1">
      <protection hidden="1"/>
    </xf>
    <xf numFmtId="164" fontId="20" fillId="0" borderId="0" xfId="0" applyNumberFormat="1" applyFont="1" applyProtection="1">
      <protection hidden="1"/>
    </xf>
    <xf numFmtId="10" fontId="30" fillId="0" borderId="0" xfId="0" applyNumberFormat="1" applyFont="1" applyAlignment="1" applyProtection="1">
      <alignment horizontal="left"/>
      <protection hidden="1"/>
    </xf>
    <xf numFmtId="0" fontId="31" fillId="0" borderId="0" xfId="0" applyFont="1" applyProtection="1">
      <protection hidden="1"/>
    </xf>
    <xf numFmtId="166" fontId="22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166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22" fillId="0" borderId="23" xfId="0" applyFont="1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7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/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2018</a:t>
          </a:r>
        </a:p>
      </xdr:txBody>
    </xdr:sp>
    <xdr:clientData/>
  </xdr:twoCellAnchor>
  <xdr:twoCellAnchor editAs="absolute">
    <xdr:from>
      <xdr:col>0</xdr:col>
      <xdr:colOff>0</xdr:colOff>
      <xdr:row>18</xdr:row>
      <xdr:rowOff>0</xdr:rowOff>
    </xdr:from>
    <xdr:to>
      <xdr:col>0</xdr:col>
      <xdr:colOff>152400</xdr:colOff>
      <xdr:row>61</xdr:row>
      <xdr:rowOff>9525</xdr:rowOff>
    </xdr:to>
    <xdr:pic>
      <xdr:nvPicPr>
        <xdr:cNvPr id="205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838200</xdr:colOff>
      <xdr:row>5</xdr:row>
      <xdr:rowOff>47625</xdr:rowOff>
    </xdr:to>
    <xdr:pic>
      <xdr:nvPicPr>
        <xdr:cNvPr id="2053" name="Picture 5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/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2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/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18</xdr:row>
      <xdr:rowOff>0</xdr:rowOff>
    </xdr:from>
    <xdr:to>
      <xdr:col>0</xdr:col>
      <xdr:colOff>152400</xdr:colOff>
      <xdr:row>63</xdr:row>
      <xdr:rowOff>38100</xdr:rowOff>
    </xdr:to>
    <xdr:pic>
      <xdr:nvPicPr>
        <xdr:cNvPr id="1026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838200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/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2018</a:t>
          </a: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/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2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2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/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8"/>
  <sheetViews>
    <sheetView showGridLines="0" tabSelected="1" view="pageBreakPreview" zoomScale="140" zoomScaleNormal="120" zoomScaleSheetLayoutView="140" workbookViewId="0">
      <selection activeCell="D15" sqref="D15"/>
    </sheetView>
  </sheetViews>
  <sheetFormatPr defaultRowHeight="12.75" x14ac:dyDescent="0.2"/>
  <cols>
    <col min="1" max="1" width="4.7109375" style="4" customWidth="1"/>
    <col min="2" max="2" width="7.85546875" style="4" customWidth="1"/>
    <col min="3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87"/>
      <c r="J2" s="87"/>
    </row>
    <row r="3" spans="2:11" x14ac:dyDescent="0.2">
      <c r="I3" s="94"/>
      <c r="J3" s="95"/>
    </row>
    <row r="4" spans="2:11" x14ac:dyDescent="0.2">
      <c r="I4" s="96"/>
      <c r="J4" s="96"/>
    </row>
    <row r="5" spans="2:11" x14ac:dyDescent="0.2">
      <c r="I5" s="96"/>
      <c r="J5" s="96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21" customFormat="1" x14ac:dyDescent="0.2">
      <c r="B10" s="33" t="s">
        <v>20</v>
      </c>
      <c r="C10" s="18"/>
      <c r="D10" s="18"/>
      <c r="E10" s="18"/>
      <c r="F10" s="19"/>
      <c r="G10" s="18"/>
      <c r="H10" s="18"/>
      <c r="I10" s="18"/>
      <c r="J10" s="19"/>
      <c r="K10" s="20"/>
    </row>
    <row r="11" spans="2:11" s="21" customFormat="1" x14ac:dyDescent="0.2">
      <c r="B11" s="33" t="s">
        <v>19</v>
      </c>
      <c r="C11" s="18"/>
      <c r="D11" s="18"/>
      <c r="E11" s="18"/>
      <c r="F11" s="19"/>
      <c r="G11" s="18"/>
      <c r="H11" s="18"/>
      <c r="I11" s="18"/>
      <c r="J11" s="31"/>
      <c r="K11" s="20"/>
    </row>
    <row r="12" spans="2:11" s="21" customFormat="1" x14ac:dyDescent="0.2">
      <c r="B12" s="34" t="s">
        <v>13</v>
      </c>
      <c r="C12" s="18"/>
      <c r="D12" s="18"/>
      <c r="E12" s="18"/>
      <c r="F12" s="19"/>
      <c r="G12" s="18"/>
      <c r="H12" s="18"/>
      <c r="I12" s="18"/>
      <c r="J12" s="31"/>
      <c r="K12" s="20"/>
    </row>
    <row r="13" spans="2:11" s="21" customFormat="1" x14ac:dyDescent="0.2">
      <c r="B13" s="17"/>
      <c r="C13" s="18"/>
      <c r="D13" s="18"/>
      <c r="E13" s="18"/>
      <c r="F13" s="19"/>
      <c r="G13" s="18"/>
      <c r="H13" s="18"/>
      <c r="I13" s="18"/>
      <c r="J13" s="19"/>
      <c r="K13" s="20"/>
    </row>
    <row r="14" spans="2:11" s="21" customFormat="1" x14ac:dyDescent="0.2">
      <c r="B14" s="22"/>
      <c r="C14" s="23"/>
      <c r="D14" s="23"/>
      <c r="E14" s="23"/>
      <c r="F14" s="24"/>
      <c r="G14" s="23"/>
      <c r="H14" s="23"/>
      <c r="I14" s="23"/>
      <c r="J14" s="19"/>
      <c r="K14" s="20"/>
    </row>
    <row r="15" spans="2:11" s="21" customFormat="1" ht="15.95" customHeight="1" x14ac:dyDescent="0.2">
      <c r="B15" s="85" t="s">
        <v>14</v>
      </c>
      <c r="C15" s="86"/>
      <c r="D15" s="56">
        <v>0</v>
      </c>
      <c r="E15" s="25"/>
      <c r="F15" s="16" t="s">
        <v>18</v>
      </c>
      <c r="G15" s="26"/>
      <c r="H15" s="23"/>
      <c r="I15" s="23"/>
      <c r="J15" s="19"/>
      <c r="K15" s="20"/>
    </row>
    <row r="16" spans="2:11" s="21" customFormat="1" ht="15.95" customHeight="1" thickBot="1" x14ac:dyDescent="0.25">
      <c r="B16" s="85" t="s">
        <v>1</v>
      </c>
      <c r="C16" s="86"/>
      <c r="D16" s="57">
        <f>IF(D15&gt;=20455,20455,D15)</f>
        <v>0</v>
      </c>
      <c r="F16" s="27" t="s">
        <v>2</v>
      </c>
      <c r="G16" s="23"/>
      <c r="H16" s="23"/>
      <c r="I16" s="23"/>
      <c r="J16" s="19"/>
      <c r="K16" s="20"/>
    </row>
    <row r="17" spans="2:14" s="21" customFormat="1" ht="15.95" customHeight="1" x14ac:dyDescent="0.2">
      <c r="B17" s="85" t="s">
        <v>3</v>
      </c>
      <c r="C17" s="86"/>
      <c r="D17" s="58">
        <f>D15-D16</f>
        <v>0</v>
      </c>
      <c r="E17" s="15"/>
      <c r="F17" s="25"/>
      <c r="G17" s="23"/>
      <c r="H17" s="23"/>
      <c r="I17" s="23"/>
      <c r="J17" s="19"/>
      <c r="K17" s="20"/>
    </row>
    <row r="18" spans="2:14" s="21" customFormat="1" ht="15.95" customHeight="1" thickBot="1" x14ac:dyDescent="0.25">
      <c r="B18" s="85"/>
      <c r="C18" s="86"/>
      <c r="D18" s="59"/>
      <c r="E18" s="15"/>
      <c r="F18" s="25"/>
      <c r="G18" s="23"/>
      <c r="H18" s="23"/>
      <c r="I18" s="23"/>
      <c r="J18" s="19"/>
      <c r="K18" s="20"/>
    </row>
    <row r="19" spans="2:14" s="21" customFormat="1" ht="15.95" customHeight="1" thickBot="1" x14ac:dyDescent="0.25">
      <c r="B19" s="85" t="s">
        <v>15</v>
      </c>
      <c r="C19" s="86"/>
      <c r="D19" s="60">
        <f>IF(D17&lt;=0,0,FLOOR((VLOOKUP($D$17,$C$27:$J$40,5)*($D$17-LOOKUP($D$17,$C$27:$C$40))+VLOOKUP($D$17,$C$27:$J$40,4)),1))</f>
        <v>0</v>
      </c>
      <c r="E19" s="15"/>
      <c r="F19" s="25"/>
      <c r="G19" s="88"/>
      <c r="H19" s="88"/>
      <c r="I19" s="88"/>
      <c r="J19" s="19"/>
      <c r="K19" s="20"/>
    </row>
    <row r="20" spans="2:14" s="21" customFormat="1" ht="15.95" customHeight="1" thickBot="1" x14ac:dyDescent="0.25">
      <c r="B20" s="85"/>
      <c r="C20" s="86"/>
      <c r="D20" s="61"/>
      <c r="E20" s="15"/>
      <c r="F20" s="25"/>
      <c r="G20" s="23"/>
      <c r="H20" s="23"/>
      <c r="I20" s="23"/>
      <c r="J20" s="19"/>
      <c r="K20" s="20"/>
    </row>
    <row r="21" spans="2:14" s="21" customFormat="1" ht="15.95" customHeight="1" thickBot="1" x14ac:dyDescent="0.25">
      <c r="B21" s="85" t="s">
        <v>16</v>
      </c>
      <c r="C21" s="86"/>
      <c r="D21" s="62">
        <f>IF(D17&lt;=0,0,FLOOR((VLOOKUP($D$17,$C$27:$J$40,8)*($D$17-LOOKUP($D$17,$C$27:$C$40))+VLOOKUP($D$17,$C$27:$J$40,7)),1))</f>
        <v>0</v>
      </c>
      <c r="E21" s="15"/>
      <c r="F21" s="25"/>
      <c r="G21" s="15"/>
      <c r="H21" s="15"/>
      <c r="I21" s="15"/>
      <c r="J21" s="19"/>
      <c r="K21" s="20"/>
    </row>
    <row r="22" spans="2:14" s="21" customFormat="1" ht="15.95" customHeight="1" x14ac:dyDescent="0.2">
      <c r="B22" s="22"/>
      <c r="C22" s="25"/>
      <c r="D22" s="29"/>
      <c r="E22" s="15"/>
      <c r="F22" s="30"/>
      <c r="G22" s="28"/>
      <c r="H22" s="28"/>
      <c r="I22" s="28"/>
      <c r="J22" s="19"/>
      <c r="K22" s="20"/>
    </row>
    <row r="23" spans="2:14" s="21" customFormat="1" ht="15.9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31"/>
    </row>
    <row r="24" spans="2:14" s="21" customFormat="1" ht="15.95" customHeight="1" x14ac:dyDescent="0.2">
      <c r="B24" s="18"/>
      <c r="C24" s="32"/>
      <c r="D24" s="18"/>
      <c r="E24" s="18"/>
      <c r="F24" s="18"/>
      <c r="G24" s="18"/>
      <c r="H24" s="18"/>
      <c r="I24" s="18"/>
      <c r="J24" s="18"/>
    </row>
    <row r="25" spans="2:14" ht="15.95" customHeight="1" x14ac:dyDescent="0.2">
      <c r="B25" s="35" t="s">
        <v>17</v>
      </c>
      <c r="C25" s="90" t="s">
        <v>4</v>
      </c>
      <c r="D25" s="91"/>
      <c r="E25" s="36"/>
      <c r="F25" s="92" t="s">
        <v>5</v>
      </c>
      <c r="G25" s="92"/>
      <c r="H25" s="37"/>
      <c r="I25" s="93" t="s">
        <v>6</v>
      </c>
      <c r="J25" s="91"/>
      <c r="K25" s="13"/>
      <c r="L25" s="7"/>
      <c r="M25" s="7"/>
      <c r="N25" s="7"/>
    </row>
    <row r="26" spans="2:14" ht="15.95" customHeight="1" thickBot="1" x14ac:dyDescent="0.25">
      <c r="B26" s="38" t="s">
        <v>0</v>
      </c>
      <c r="C26" s="39" t="s">
        <v>7</v>
      </c>
      <c r="D26" s="40" t="s">
        <v>8</v>
      </c>
      <c r="E26" s="41"/>
      <c r="F26" s="42" t="s">
        <v>9</v>
      </c>
      <c r="G26" s="43" t="s">
        <v>10</v>
      </c>
      <c r="H26" s="41"/>
      <c r="I26" s="42" t="s">
        <v>11</v>
      </c>
      <c r="J26" s="43" t="s">
        <v>12</v>
      </c>
      <c r="K26" s="14"/>
      <c r="L26" s="7"/>
      <c r="M26" s="7"/>
      <c r="N26" s="7"/>
    </row>
    <row r="27" spans="2:14" ht="15.95" customHeight="1" x14ac:dyDescent="0.2">
      <c r="B27" s="44">
        <v>1</v>
      </c>
      <c r="C27" s="45">
        <v>0</v>
      </c>
      <c r="D27" s="46">
        <v>7296</v>
      </c>
      <c r="E27" s="47"/>
      <c r="F27" s="48">
        <v>0</v>
      </c>
      <c r="G27" s="49">
        <v>7.0000000000000007E-2</v>
      </c>
      <c r="H27" s="47"/>
      <c r="I27" s="48">
        <v>0</v>
      </c>
      <c r="J27" s="49">
        <v>7.3999999999999996E-2</v>
      </c>
      <c r="K27" s="12"/>
      <c r="L27" s="7"/>
      <c r="M27" s="7"/>
      <c r="N27" s="7"/>
    </row>
    <row r="28" spans="2:14" ht="15.95" customHeight="1" x14ac:dyDescent="0.2">
      <c r="B28" s="50">
        <v>2</v>
      </c>
      <c r="C28" s="51">
        <v>7296</v>
      </c>
      <c r="D28" s="52">
        <v>17177</v>
      </c>
      <c r="E28" s="53"/>
      <c r="F28" s="54">
        <v>510.72</v>
      </c>
      <c r="G28" s="55">
        <v>9.5500000000000002E-2</v>
      </c>
      <c r="H28" s="53"/>
      <c r="I28" s="54">
        <v>539.9</v>
      </c>
      <c r="J28" s="55">
        <v>0.10050000000000001</v>
      </c>
      <c r="K28" s="11"/>
      <c r="L28" s="7"/>
      <c r="M28" s="7"/>
      <c r="N28" s="7"/>
    </row>
    <row r="29" spans="2:14" ht="15.95" customHeight="1" x14ac:dyDescent="0.2">
      <c r="B29" s="50">
        <v>3</v>
      </c>
      <c r="C29" s="51">
        <v>17177</v>
      </c>
      <c r="D29" s="52">
        <v>28243</v>
      </c>
      <c r="E29" s="53"/>
      <c r="F29" s="54">
        <v>1454.36</v>
      </c>
      <c r="G29" s="55">
        <v>0.13700000000000001</v>
      </c>
      <c r="H29" s="53"/>
      <c r="I29" s="54">
        <v>1532.94</v>
      </c>
      <c r="J29" s="55">
        <v>0.14449999999999999</v>
      </c>
      <c r="K29" s="11"/>
      <c r="L29" s="7"/>
      <c r="M29" s="7"/>
      <c r="N29" s="7"/>
    </row>
    <row r="30" spans="2:14" ht="15.95" customHeight="1" x14ac:dyDescent="0.2">
      <c r="B30" s="50">
        <v>4</v>
      </c>
      <c r="C30" s="51">
        <v>28243</v>
      </c>
      <c r="D30" s="52">
        <v>40883</v>
      </c>
      <c r="E30" s="53"/>
      <c r="F30" s="54">
        <v>2970.4</v>
      </c>
      <c r="G30" s="55">
        <v>0.18</v>
      </c>
      <c r="H30" s="53"/>
      <c r="I30" s="54">
        <v>3131.98</v>
      </c>
      <c r="J30" s="55">
        <v>0.19</v>
      </c>
      <c r="K30" s="11"/>
      <c r="L30" s="7"/>
      <c r="M30" s="7"/>
      <c r="N30" s="7"/>
    </row>
    <row r="31" spans="2:14" ht="15.95" customHeight="1" x14ac:dyDescent="0.2">
      <c r="B31" s="50">
        <v>5</v>
      </c>
      <c r="C31" s="51">
        <v>40883</v>
      </c>
      <c r="D31" s="52">
        <v>54930</v>
      </c>
      <c r="E31" s="53"/>
      <c r="F31" s="54">
        <v>5245.6</v>
      </c>
      <c r="G31" s="55">
        <v>0.23499999999999999</v>
      </c>
      <c r="H31" s="53"/>
      <c r="I31" s="54">
        <v>5533.58</v>
      </c>
      <c r="J31" s="55">
        <v>0.248</v>
      </c>
      <c r="K31" s="11"/>
      <c r="L31" s="89"/>
      <c r="M31" s="89"/>
      <c r="N31" s="89"/>
    </row>
    <row r="32" spans="2:14" ht="15.95" customHeight="1" x14ac:dyDescent="0.2">
      <c r="B32" s="50">
        <v>6</v>
      </c>
      <c r="C32" s="51">
        <v>54930</v>
      </c>
      <c r="D32" s="52">
        <v>70665</v>
      </c>
      <c r="E32" s="53"/>
      <c r="F32" s="54">
        <v>8546.65</v>
      </c>
      <c r="G32" s="55">
        <v>0.28999999999999998</v>
      </c>
      <c r="H32" s="53"/>
      <c r="I32" s="54">
        <v>9017.24</v>
      </c>
      <c r="J32" s="55">
        <v>0.30599999999999999</v>
      </c>
      <c r="K32" s="11"/>
      <c r="L32" s="8"/>
      <c r="M32" s="8"/>
      <c r="N32" s="8"/>
    </row>
    <row r="33" spans="2:14" ht="15.95" customHeight="1" x14ac:dyDescent="0.2">
      <c r="B33" s="50">
        <v>7</v>
      </c>
      <c r="C33" s="51">
        <v>70665</v>
      </c>
      <c r="D33" s="52">
        <v>85093</v>
      </c>
      <c r="E33" s="53"/>
      <c r="F33" s="54">
        <v>13109.8</v>
      </c>
      <c r="G33" s="55">
        <v>0.34100000000000003</v>
      </c>
      <c r="H33" s="53"/>
      <c r="I33" s="54">
        <v>13832.15</v>
      </c>
      <c r="J33" s="55">
        <v>0.35949999999999999</v>
      </c>
      <c r="K33" s="11"/>
      <c r="L33" s="9"/>
      <c r="M33" s="7"/>
      <c r="N33" s="10"/>
    </row>
    <row r="34" spans="2:14" ht="15.95" customHeight="1" x14ac:dyDescent="0.2">
      <c r="B34" s="50">
        <v>8</v>
      </c>
      <c r="C34" s="51">
        <v>85093</v>
      </c>
      <c r="D34" s="52">
        <v>100640</v>
      </c>
      <c r="E34" s="53"/>
      <c r="F34" s="54">
        <v>18029.75</v>
      </c>
      <c r="G34" s="55">
        <v>0.38</v>
      </c>
      <c r="H34" s="53"/>
      <c r="I34" s="54">
        <v>19019.02</v>
      </c>
      <c r="J34" s="55">
        <v>0.40100000000000002</v>
      </c>
      <c r="K34" s="11"/>
      <c r="L34" s="10"/>
      <c r="M34" s="10"/>
      <c r="N34" s="10"/>
    </row>
    <row r="35" spans="2:14" ht="15.95" customHeight="1" x14ac:dyDescent="0.2">
      <c r="B35" s="50">
        <v>9</v>
      </c>
      <c r="C35" s="51">
        <v>100640</v>
      </c>
      <c r="D35" s="52">
        <v>120462</v>
      </c>
      <c r="E35" s="53"/>
      <c r="F35" s="54">
        <v>23937.61</v>
      </c>
      <c r="G35" s="55">
        <v>0.41749999999999998</v>
      </c>
      <c r="H35" s="53"/>
      <c r="I35" s="54">
        <v>25253.37</v>
      </c>
      <c r="J35" s="55">
        <v>0.4405</v>
      </c>
      <c r="K35" s="11"/>
      <c r="L35" s="10"/>
      <c r="M35" s="10"/>
      <c r="N35" s="10"/>
    </row>
    <row r="36" spans="2:14" ht="15.95" customHeight="1" x14ac:dyDescent="0.2">
      <c r="B36" s="50">
        <v>10</v>
      </c>
      <c r="C36" s="51">
        <v>120462</v>
      </c>
      <c r="D36" s="52">
        <v>149079</v>
      </c>
      <c r="E36" s="53"/>
      <c r="F36" s="54">
        <v>32213.3</v>
      </c>
      <c r="G36" s="55">
        <v>0.432</v>
      </c>
      <c r="H36" s="53"/>
      <c r="I36" s="54">
        <v>33984.959999999999</v>
      </c>
      <c r="J36" s="55">
        <v>0.45600000000000002</v>
      </c>
      <c r="K36" s="11"/>
      <c r="L36" s="10"/>
      <c r="M36" s="10"/>
      <c r="N36" s="10"/>
    </row>
    <row r="37" spans="2:14" ht="15.95" customHeight="1" x14ac:dyDescent="0.2">
      <c r="B37" s="50">
        <v>11</v>
      </c>
      <c r="C37" s="51">
        <v>149079</v>
      </c>
      <c r="D37" s="52">
        <v>191343</v>
      </c>
      <c r="E37" s="53"/>
      <c r="F37" s="54">
        <v>44575.839999999997</v>
      </c>
      <c r="G37" s="55">
        <v>0.46250000000000002</v>
      </c>
      <c r="H37" s="53"/>
      <c r="I37" s="54">
        <v>47034.31</v>
      </c>
      <c r="J37" s="55">
        <v>0.48799999999999999</v>
      </c>
      <c r="K37" s="11"/>
      <c r="L37" s="10"/>
      <c r="M37" s="10"/>
      <c r="N37" s="10"/>
    </row>
    <row r="38" spans="2:14" ht="15.95" customHeight="1" x14ac:dyDescent="0.2">
      <c r="B38" s="50">
        <v>12</v>
      </c>
      <c r="C38" s="51">
        <v>191343</v>
      </c>
      <c r="D38" s="52">
        <v>256697</v>
      </c>
      <c r="E38" s="53"/>
      <c r="F38" s="54">
        <v>64122.94</v>
      </c>
      <c r="G38" s="55">
        <v>0.52</v>
      </c>
      <c r="H38" s="53"/>
      <c r="I38" s="54">
        <v>67659.14</v>
      </c>
      <c r="J38" s="55">
        <v>0.54849999999999999</v>
      </c>
      <c r="K38" s="11"/>
      <c r="L38" s="10"/>
      <c r="M38" s="10"/>
      <c r="N38" s="10"/>
    </row>
    <row r="39" spans="2:14" ht="15.95" customHeight="1" x14ac:dyDescent="0.2">
      <c r="B39" s="50">
        <v>13</v>
      </c>
      <c r="C39" s="51">
        <v>256697</v>
      </c>
      <c r="D39" s="52">
        <v>304369</v>
      </c>
      <c r="E39" s="53"/>
      <c r="F39" s="54">
        <v>98107.02</v>
      </c>
      <c r="G39" s="55">
        <v>0.54200000000000004</v>
      </c>
      <c r="H39" s="53"/>
      <c r="I39" s="54">
        <v>103505.81</v>
      </c>
      <c r="J39" s="55">
        <v>0.57199999999999995</v>
      </c>
      <c r="K39" s="11"/>
      <c r="L39" s="10"/>
      <c r="M39" s="10"/>
      <c r="N39" s="10"/>
    </row>
    <row r="40" spans="2:14" ht="15.95" customHeight="1" x14ac:dyDescent="0.2">
      <c r="B40" s="50">
        <v>14</v>
      </c>
      <c r="C40" s="51">
        <v>304369</v>
      </c>
      <c r="D40" s="52">
        <v>0</v>
      </c>
      <c r="E40" s="53"/>
      <c r="F40" s="54">
        <v>123945.24</v>
      </c>
      <c r="G40" s="55">
        <v>0.5585</v>
      </c>
      <c r="H40" s="53"/>
      <c r="I40" s="54">
        <v>130774.19</v>
      </c>
      <c r="J40" s="55">
        <v>0.58950000000000002</v>
      </c>
      <c r="K40" s="11"/>
      <c r="L40" s="10"/>
      <c r="M40" s="10"/>
      <c r="N40" s="10"/>
    </row>
    <row r="41" spans="2:14" ht="15.95" customHeight="1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2:14" ht="15.95" customHeight="1" x14ac:dyDescent="0.2">
      <c r="B42" s="1"/>
      <c r="C42" s="1"/>
      <c r="D42" s="1"/>
      <c r="E42" s="1"/>
      <c r="F42" s="1"/>
      <c r="G42" s="1"/>
      <c r="H42" s="1"/>
      <c r="I42" s="1"/>
      <c r="J42" s="1"/>
    </row>
    <row r="43" spans="2:14" ht="15.95" customHeight="1" x14ac:dyDescent="0.2">
      <c r="B43" s="1"/>
      <c r="C43" s="1"/>
      <c r="D43" s="1"/>
      <c r="E43" s="1"/>
      <c r="F43" s="1"/>
      <c r="G43" s="1"/>
      <c r="H43" s="1"/>
      <c r="I43" s="1"/>
      <c r="J43" s="1"/>
    </row>
    <row r="44" spans="2:14" ht="15.95" customHeight="1" x14ac:dyDescent="0.2"/>
    <row r="45" spans="2:14" ht="15.95" customHeight="1" x14ac:dyDescent="0.2"/>
    <row r="46" spans="2:14" ht="15.95" customHeight="1" x14ac:dyDescent="0.2"/>
    <row r="47" spans="2:14" ht="15.95" customHeight="1" x14ac:dyDescent="0.2"/>
    <row r="48" spans="2:1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</sheetData>
  <sheetProtection password="AFBC" sheet="1" objects="1" scenarios="1" selectLockedCells="1"/>
  <mergeCells count="15">
    <mergeCell ref="I2:J2"/>
    <mergeCell ref="G19:I19"/>
    <mergeCell ref="L31:N31"/>
    <mergeCell ref="C25:D25"/>
    <mergeCell ref="F25:G25"/>
    <mergeCell ref="I25:J25"/>
    <mergeCell ref="I3:J3"/>
    <mergeCell ref="I4:J5"/>
    <mergeCell ref="B15:C15"/>
    <mergeCell ref="B16:C16"/>
    <mergeCell ref="B17:C17"/>
    <mergeCell ref="B19:C19"/>
    <mergeCell ref="B21:C21"/>
    <mergeCell ref="B18:C18"/>
    <mergeCell ref="B20:C20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5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62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8"/>
  <sheetViews>
    <sheetView showGridLines="0" view="pageBreakPreview" zoomScaleNormal="120" zoomScaleSheetLayoutView="180" workbookViewId="0">
      <selection activeCell="J13" sqref="J13"/>
    </sheetView>
  </sheetViews>
  <sheetFormatPr defaultRowHeight="12.75" x14ac:dyDescent="0.2"/>
  <cols>
    <col min="1" max="1" width="4.7109375" style="4" customWidth="1"/>
    <col min="2" max="2" width="7.85546875" style="4" customWidth="1"/>
    <col min="3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87"/>
      <c r="J2" s="87"/>
    </row>
    <row r="3" spans="2:11" x14ac:dyDescent="0.2">
      <c r="I3" s="94"/>
      <c r="J3" s="95"/>
    </row>
    <row r="4" spans="2:11" x14ac:dyDescent="0.2">
      <c r="I4" s="96"/>
      <c r="J4" s="96"/>
    </row>
    <row r="5" spans="2:11" x14ac:dyDescent="0.2">
      <c r="I5" s="96"/>
      <c r="J5" s="96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21" customFormat="1" x14ac:dyDescent="0.2">
      <c r="B10" s="33" t="s">
        <v>20</v>
      </c>
      <c r="C10" s="18"/>
      <c r="D10" s="18"/>
      <c r="E10" s="18"/>
      <c r="F10" s="19"/>
      <c r="G10" s="18"/>
      <c r="H10" s="18"/>
      <c r="I10" s="18"/>
      <c r="J10" s="19"/>
      <c r="K10" s="20"/>
    </row>
    <row r="11" spans="2:11" s="21" customFormat="1" x14ac:dyDescent="0.2">
      <c r="B11" s="33" t="s">
        <v>0</v>
      </c>
      <c r="C11" s="18"/>
      <c r="D11" s="18"/>
      <c r="E11" s="18"/>
      <c r="F11" s="19"/>
      <c r="G11" s="18"/>
      <c r="H11" s="18"/>
      <c r="I11" s="18"/>
      <c r="J11" s="19"/>
      <c r="K11" s="20"/>
    </row>
    <row r="12" spans="2:11" s="21" customFormat="1" x14ac:dyDescent="0.2">
      <c r="B12" s="34" t="s">
        <v>0</v>
      </c>
      <c r="C12" s="18"/>
      <c r="D12" s="18"/>
      <c r="E12" s="18"/>
      <c r="F12" s="19"/>
      <c r="G12" s="18"/>
      <c r="H12" s="18"/>
      <c r="I12" s="18"/>
      <c r="J12" s="19"/>
      <c r="K12" s="20"/>
    </row>
    <row r="13" spans="2:11" s="21" customFormat="1" x14ac:dyDescent="0.2">
      <c r="B13" s="17"/>
      <c r="C13" s="18"/>
      <c r="D13" s="18"/>
      <c r="E13" s="18"/>
      <c r="F13" s="19"/>
      <c r="G13" s="18"/>
      <c r="H13" s="18"/>
      <c r="I13" s="18"/>
      <c r="J13" s="19"/>
      <c r="K13" s="20"/>
    </row>
    <row r="14" spans="2:11" s="21" customFormat="1" x14ac:dyDescent="0.2">
      <c r="B14" s="22"/>
      <c r="C14" s="23"/>
      <c r="D14" s="23"/>
      <c r="E14" s="23"/>
      <c r="F14" s="24"/>
      <c r="G14" s="23"/>
      <c r="H14" s="23"/>
      <c r="I14" s="23"/>
      <c r="J14" s="19"/>
      <c r="K14" s="20"/>
    </row>
    <row r="15" spans="2:11" s="21" customFormat="1" ht="15.95" customHeight="1" x14ac:dyDescent="0.2">
      <c r="B15" s="85" t="s">
        <v>14</v>
      </c>
      <c r="C15" s="86"/>
      <c r="D15" s="84">
        <f>Autom.berekening!D15</f>
        <v>0</v>
      </c>
      <c r="E15" s="25"/>
      <c r="F15" s="16" t="s">
        <v>0</v>
      </c>
      <c r="G15" s="26"/>
      <c r="H15" s="23"/>
      <c r="I15" s="23"/>
      <c r="J15" s="19"/>
      <c r="K15" s="20"/>
    </row>
    <row r="16" spans="2:11" s="21" customFormat="1" ht="15.95" customHeight="1" thickBot="1" x14ac:dyDescent="0.25">
      <c r="B16" s="85" t="s">
        <v>1</v>
      </c>
      <c r="C16" s="86"/>
      <c r="D16" s="57">
        <f>IF(D15&gt;=20455,20455,D15)</f>
        <v>0</v>
      </c>
      <c r="F16" s="27" t="s">
        <v>2</v>
      </c>
      <c r="G16" s="23"/>
      <c r="H16" s="23"/>
      <c r="I16" s="23"/>
      <c r="J16" s="19"/>
      <c r="K16" s="20"/>
    </row>
    <row r="17" spans="2:14" s="21" customFormat="1" ht="15.95" customHeight="1" x14ac:dyDescent="0.2">
      <c r="B17" s="85" t="s">
        <v>3</v>
      </c>
      <c r="C17" s="86"/>
      <c r="D17" s="58">
        <f>D15-D16</f>
        <v>0</v>
      </c>
      <c r="E17" s="15"/>
      <c r="F17" s="25"/>
      <c r="G17" s="23"/>
      <c r="H17" s="23"/>
      <c r="I17" s="23"/>
      <c r="J17" s="19"/>
      <c r="K17" s="20"/>
    </row>
    <row r="18" spans="2:14" s="21" customFormat="1" ht="15.95" customHeight="1" x14ac:dyDescent="0.2">
      <c r="B18" s="85"/>
      <c r="C18" s="85"/>
      <c r="D18" s="59"/>
      <c r="E18" s="15"/>
      <c r="F18" s="25"/>
      <c r="G18" s="23"/>
      <c r="H18" s="23"/>
      <c r="I18" s="23"/>
      <c r="J18" s="19"/>
      <c r="K18" s="20"/>
    </row>
    <row r="19" spans="2:14" s="21" customFormat="1" ht="15.95" customHeight="1" thickBot="1" x14ac:dyDescent="0.25">
      <c r="B19" s="85"/>
      <c r="C19" s="86"/>
      <c r="E19" s="65"/>
      <c r="F19" s="66" t="s">
        <v>5</v>
      </c>
      <c r="G19" s="23"/>
      <c r="H19" s="23"/>
      <c r="I19" s="66" t="s">
        <v>6</v>
      </c>
      <c r="J19" s="19"/>
      <c r="K19" s="20"/>
    </row>
    <row r="20" spans="2:14" s="21" customFormat="1" ht="15.95" customHeight="1" thickBot="1" x14ac:dyDescent="0.25">
      <c r="B20" s="67" t="s">
        <v>21</v>
      </c>
      <c r="C20" s="67"/>
      <c r="D20" s="67"/>
      <c r="E20" s="15"/>
      <c r="F20" s="60">
        <f>IF(D17&lt;=0,0,FLOOR((VLOOKUP($D$17,$C$35:$J$48,5)*($D$17-LOOKUP($D$17,$C$35:$C$48))+VLOOKUP($D$17,$C$35:$J$48,4)),1))</f>
        <v>0</v>
      </c>
      <c r="G20" s="28"/>
      <c r="H20" s="28"/>
      <c r="I20" s="62">
        <f>IF(D17&lt;=0,0,FLOOR((VLOOKUP($D$17,$C$35:$J$48,8)*($D$17-LOOKUP($D$17,$C$35:$C$48))+VLOOKUP($D$17,$C$35:$J$48,7)),1))</f>
        <v>0</v>
      </c>
      <c r="J20" s="19"/>
      <c r="K20" s="20"/>
    </row>
    <row r="21" spans="2:14" s="21" customFormat="1" ht="15.95" customHeight="1" x14ac:dyDescent="0.2">
      <c r="B21" s="63"/>
      <c r="C21" s="64"/>
      <c r="D21" s="68"/>
      <c r="E21" s="15"/>
      <c r="F21" s="69"/>
      <c r="G21" s="28"/>
      <c r="H21" s="28"/>
      <c r="I21" s="28"/>
      <c r="J21" s="19"/>
      <c r="K21" s="20"/>
    </row>
    <row r="22" spans="2:14" s="21" customFormat="1" ht="15.95" customHeight="1" x14ac:dyDescent="0.2">
      <c r="B22" s="63"/>
      <c r="C22" s="64"/>
      <c r="D22" s="68"/>
      <c r="E22" s="15"/>
      <c r="F22" s="69"/>
      <c r="G22" s="28"/>
      <c r="H22" s="28"/>
      <c r="I22" s="28"/>
      <c r="J22" s="19"/>
      <c r="K22" s="20"/>
    </row>
    <row r="23" spans="2:14" ht="15.95" customHeight="1" x14ac:dyDescent="0.2">
      <c r="B23" s="70" t="s">
        <v>22</v>
      </c>
      <c r="C23" s="67"/>
      <c r="F23" s="71" t="s">
        <v>23</v>
      </c>
      <c r="G23" s="72">
        <f>LOOKUP(D28,C35:C48,B35:B48)</f>
        <v>1</v>
      </c>
      <c r="H23" s="67"/>
      <c r="I23" s="67"/>
      <c r="J23" s="67"/>
      <c r="K23" s="73"/>
      <c r="L23" s="73"/>
      <c r="M23" s="73"/>
      <c r="N23" s="73"/>
    </row>
    <row r="24" spans="2:14" ht="11.1" customHeight="1" x14ac:dyDescent="0.2">
      <c r="B24" s="70"/>
      <c r="C24" s="67"/>
      <c r="D24" s="67"/>
      <c r="E24" s="67"/>
      <c r="F24" s="71"/>
      <c r="G24" s="72"/>
      <c r="H24" s="67"/>
      <c r="I24" s="67"/>
      <c r="J24" s="67"/>
      <c r="K24" s="73"/>
      <c r="L24" s="73"/>
      <c r="M24" s="73"/>
      <c r="N24" s="73"/>
    </row>
    <row r="25" spans="2:14" ht="11.1" customHeight="1" x14ac:dyDescent="0.2">
      <c r="B25" s="70"/>
      <c r="C25" s="67"/>
      <c r="D25" s="67"/>
      <c r="E25" s="67"/>
      <c r="F25" s="74" t="s">
        <v>24</v>
      </c>
      <c r="G25" s="72"/>
      <c r="H25" s="67"/>
      <c r="I25" s="74" t="s">
        <v>24</v>
      </c>
      <c r="J25" s="67"/>
      <c r="K25" s="73"/>
      <c r="L25" s="73"/>
      <c r="M25" s="73"/>
      <c r="N25" s="73"/>
    </row>
    <row r="26" spans="2:14" ht="11.1" customHeight="1" x14ac:dyDescent="0.2">
      <c r="D26" s="67"/>
      <c r="F26" s="75" t="s">
        <v>5</v>
      </c>
      <c r="G26" s="69"/>
      <c r="H26" s="67"/>
      <c r="I26" s="75" t="s">
        <v>6</v>
      </c>
      <c r="K26" s="73"/>
      <c r="L26" s="73"/>
      <c r="M26" s="73"/>
      <c r="N26" s="73"/>
    </row>
    <row r="27" spans="2:14" ht="15.95" customHeight="1" x14ac:dyDescent="0.2">
      <c r="B27" s="67" t="s">
        <v>3</v>
      </c>
      <c r="C27" s="67"/>
      <c r="D27" s="76">
        <f>$D$17</f>
        <v>0</v>
      </c>
      <c r="E27" s="67"/>
      <c r="H27" s="67"/>
      <c r="I27" s="67"/>
      <c r="J27" s="67"/>
      <c r="K27" s="73"/>
      <c r="L27" s="73"/>
      <c r="M27" s="73"/>
      <c r="N27" s="73"/>
    </row>
    <row r="28" spans="2:14" ht="15.95" customHeight="1" x14ac:dyDescent="0.35">
      <c r="B28" s="67" t="s">
        <v>25</v>
      </c>
      <c r="C28" s="67"/>
      <c r="D28" s="77">
        <f>LOOKUP($D$17,$C$35:$C$48)</f>
        <v>0</v>
      </c>
      <c r="E28" s="67"/>
      <c r="F28" s="78">
        <f>VLOOKUP($D$17,$C$35:$J$48,4)</f>
        <v>0</v>
      </c>
      <c r="G28" s="67"/>
      <c r="H28" s="67"/>
      <c r="I28" s="78">
        <f>VLOOKUP($D$17,$C$35:$J$48,7)</f>
        <v>0</v>
      </c>
      <c r="J28" s="67"/>
      <c r="K28" s="73"/>
      <c r="L28" s="73"/>
      <c r="M28" s="73"/>
      <c r="N28" s="73"/>
    </row>
    <row r="29" spans="2:14" ht="15.95" customHeight="1" x14ac:dyDescent="0.35">
      <c r="B29" s="67" t="s">
        <v>26</v>
      </c>
      <c r="C29" s="67"/>
      <c r="D29" s="79">
        <f>D27-D28</f>
        <v>0</v>
      </c>
      <c r="E29" s="67"/>
      <c r="F29" s="77">
        <f>D29*G29</f>
        <v>0</v>
      </c>
      <c r="G29" s="80">
        <f>VLOOKUP($D$17,$C$35:$J$48,5)</f>
        <v>7.0000000000000007E-2</v>
      </c>
      <c r="H29" s="67"/>
      <c r="I29" s="77">
        <f>D29*J29</f>
        <v>0</v>
      </c>
      <c r="J29" s="80">
        <f>VLOOKUP($D$17,$C$35:$J$48,8)</f>
        <v>7.3999999999999996E-2</v>
      </c>
      <c r="K29" s="73"/>
      <c r="L29" s="73"/>
      <c r="M29" s="73"/>
      <c r="N29" s="73"/>
    </row>
    <row r="30" spans="2:14" ht="15.95" customHeight="1" x14ac:dyDescent="0.2">
      <c r="B30" s="67" t="s">
        <v>27</v>
      </c>
      <c r="C30" s="67"/>
      <c r="D30" s="67"/>
      <c r="E30" s="67"/>
      <c r="F30" s="76">
        <f>SUM(F28:F29)</f>
        <v>0</v>
      </c>
      <c r="G30" s="81" t="s">
        <v>0</v>
      </c>
      <c r="H30" s="67"/>
      <c r="I30" s="76">
        <f>SUM(I28:I29)</f>
        <v>0</v>
      </c>
      <c r="J30" s="81" t="s">
        <v>0</v>
      </c>
      <c r="K30" s="73"/>
      <c r="L30" s="73"/>
      <c r="M30" s="73"/>
      <c r="N30" s="73"/>
    </row>
    <row r="31" spans="2:14" ht="15.95" customHeight="1" x14ac:dyDescent="0.2">
      <c r="B31" s="67"/>
      <c r="C31" s="67"/>
      <c r="D31" s="67"/>
      <c r="E31" s="67"/>
      <c r="F31" s="76"/>
      <c r="G31" s="81"/>
      <c r="H31" s="67"/>
      <c r="I31" s="82"/>
      <c r="J31" s="83"/>
      <c r="K31" s="73"/>
      <c r="L31" s="73"/>
      <c r="M31" s="73"/>
      <c r="N31" s="73"/>
    </row>
    <row r="32" spans="2:14" s="21" customFormat="1" ht="15.95" customHeight="1" x14ac:dyDescent="0.2">
      <c r="B32" s="18"/>
      <c r="C32" s="32"/>
      <c r="D32" s="18"/>
      <c r="E32" s="18"/>
      <c r="F32" s="18"/>
      <c r="G32" s="18"/>
      <c r="H32" s="18"/>
      <c r="I32" s="18"/>
      <c r="J32" s="18"/>
    </row>
    <row r="33" spans="2:14" ht="15.95" customHeight="1" x14ac:dyDescent="0.2">
      <c r="B33" s="35" t="s">
        <v>17</v>
      </c>
      <c r="C33" s="90" t="s">
        <v>4</v>
      </c>
      <c r="D33" s="91"/>
      <c r="E33" s="36"/>
      <c r="F33" s="92" t="s">
        <v>5</v>
      </c>
      <c r="G33" s="92"/>
      <c r="H33" s="37"/>
      <c r="I33" s="93" t="s">
        <v>6</v>
      </c>
      <c r="J33" s="91"/>
      <c r="K33" s="13"/>
      <c r="L33" s="7"/>
      <c r="M33" s="7"/>
      <c r="N33" s="7"/>
    </row>
    <row r="34" spans="2:14" ht="15.95" customHeight="1" thickBot="1" x14ac:dyDescent="0.25">
      <c r="B34" s="38" t="s">
        <v>0</v>
      </c>
      <c r="C34" s="39" t="s">
        <v>7</v>
      </c>
      <c r="D34" s="40" t="s">
        <v>8</v>
      </c>
      <c r="E34" s="41"/>
      <c r="F34" s="42" t="s">
        <v>9</v>
      </c>
      <c r="G34" s="43" t="s">
        <v>10</v>
      </c>
      <c r="H34" s="41"/>
      <c r="I34" s="42" t="s">
        <v>11</v>
      </c>
      <c r="J34" s="43" t="s">
        <v>12</v>
      </c>
      <c r="K34" s="14"/>
      <c r="L34" s="7"/>
      <c r="M34" s="7"/>
      <c r="N34" s="7"/>
    </row>
    <row r="35" spans="2:14" ht="15.95" customHeight="1" x14ac:dyDescent="0.2">
      <c r="B35" s="50">
        <v>1</v>
      </c>
      <c r="C35" s="51">
        <v>0</v>
      </c>
      <c r="D35" s="52">
        <v>7296</v>
      </c>
      <c r="E35" s="47"/>
      <c r="F35" s="54">
        <v>0</v>
      </c>
      <c r="G35" s="55">
        <v>7.0000000000000007E-2</v>
      </c>
      <c r="H35" s="47"/>
      <c r="I35" s="54">
        <v>0</v>
      </c>
      <c r="J35" s="55">
        <v>7.3999999999999996E-2</v>
      </c>
      <c r="K35" s="12"/>
      <c r="L35" s="7"/>
      <c r="M35" s="7"/>
      <c r="N35" s="7"/>
    </row>
    <row r="36" spans="2:14" ht="15.95" customHeight="1" x14ac:dyDescent="0.2">
      <c r="B36" s="50">
        <v>2</v>
      </c>
      <c r="C36" s="51">
        <v>7296</v>
      </c>
      <c r="D36" s="52">
        <v>17177</v>
      </c>
      <c r="E36" s="53"/>
      <c r="F36" s="54">
        <v>510.72</v>
      </c>
      <c r="G36" s="55">
        <v>9.5500000000000002E-2</v>
      </c>
      <c r="H36" s="53"/>
      <c r="I36" s="54">
        <v>539.9</v>
      </c>
      <c r="J36" s="55">
        <v>0.10050000000000001</v>
      </c>
      <c r="K36" s="11"/>
      <c r="L36" s="7"/>
      <c r="M36" s="7"/>
      <c r="N36" s="7"/>
    </row>
    <row r="37" spans="2:14" ht="15.95" customHeight="1" x14ac:dyDescent="0.2">
      <c r="B37" s="50">
        <v>3</v>
      </c>
      <c r="C37" s="51">
        <v>17177</v>
      </c>
      <c r="D37" s="52">
        <v>28243</v>
      </c>
      <c r="E37" s="53"/>
      <c r="F37" s="54">
        <v>1454.36</v>
      </c>
      <c r="G37" s="55">
        <v>0.13700000000000001</v>
      </c>
      <c r="H37" s="53"/>
      <c r="I37" s="54">
        <v>1532.94</v>
      </c>
      <c r="J37" s="55">
        <v>0.14449999999999999</v>
      </c>
      <c r="K37" s="11"/>
      <c r="L37" s="7"/>
      <c r="M37" s="7"/>
      <c r="N37" s="7"/>
    </row>
    <row r="38" spans="2:14" ht="15.95" customHeight="1" x14ac:dyDescent="0.2">
      <c r="B38" s="50">
        <v>4</v>
      </c>
      <c r="C38" s="51">
        <v>28243</v>
      </c>
      <c r="D38" s="52">
        <v>40883</v>
      </c>
      <c r="E38" s="53"/>
      <c r="F38" s="54">
        <v>2970.4</v>
      </c>
      <c r="G38" s="55">
        <v>0.18</v>
      </c>
      <c r="H38" s="53"/>
      <c r="I38" s="54">
        <v>3131.98</v>
      </c>
      <c r="J38" s="55">
        <v>0.19</v>
      </c>
      <c r="K38" s="11"/>
      <c r="L38" s="7"/>
      <c r="M38" s="7"/>
      <c r="N38" s="7"/>
    </row>
    <row r="39" spans="2:14" ht="15.95" customHeight="1" x14ac:dyDescent="0.2">
      <c r="B39" s="50">
        <v>5</v>
      </c>
      <c r="C39" s="51">
        <v>40883</v>
      </c>
      <c r="D39" s="52">
        <v>54930</v>
      </c>
      <c r="E39" s="53"/>
      <c r="F39" s="54">
        <v>5245.6</v>
      </c>
      <c r="G39" s="55">
        <v>0.23499999999999999</v>
      </c>
      <c r="H39" s="53"/>
      <c r="I39" s="54">
        <v>5533.58</v>
      </c>
      <c r="J39" s="55">
        <v>0.248</v>
      </c>
      <c r="K39" s="11"/>
      <c r="L39" s="89"/>
      <c r="M39" s="89"/>
      <c r="N39" s="89"/>
    </row>
    <row r="40" spans="2:14" ht="15.95" customHeight="1" x14ac:dyDescent="0.2">
      <c r="B40" s="50">
        <v>6</v>
      </c>
      <c r="C40" s="51">
        <v>54930</v>
      </c>
      <c r="D40" s="52">
        <v>70665</v>
      </c>
      <c r="E40" s="53"/>
      <c r="F40" s="54">
        <v>8546.65</v>
      </c>
      <c r="G40" s="55">
        <v>0.28999999999999998</v>
      </c>
      <c r="H40" s="53"/>
      <c r="I40" s="54">
        <v>9017.24</v>
      </c>
      <c r="J40" s="55">
        <v>0.30599999999999999</v>
      </c>
      <c r="K40" s="11"/>
      <c r="L40" s="8"/>
      <c r="M40" s="8"/>
      <c r="N40" s="8"/>
    </row>
    <row r="41" spans="2:14" ht="15.95" customHeight="1" x14ac:dyDescent="0.2">
      <c r="B41" s="50">
        <v>7</v>
      </c>
      <c r="C41" s="51">
        <v>70665</v>
      </c>
      <c r="D41" s="52">
        <v>85093</v>
      </c>
      <c r="E41" s="53"/>
      <c r="F41" s="54">
        <v>13109.8</v>
      </c>
      <c r="G41" s="55">
        <v>0.34100000000000003</v>
      </c>
      <c r="H41" s="53"/>
      <c r="I41" s="54">
        <v>13832.15</v>
      </c>
      <c r="J41" s="55">
        <v>0.35949999999999999</v>
      </c>
      <c r="K41" s="11"/>
      <c r="L41" s="9"/>
      <c r="M41" s="7"/>
      <c r="N41" s="10"/>
    </row>
    <row r="42" spans="2:14" ht="15.95" customHeight="1" x14ac:dyDescent="0.2">
      <c r="B42" s="50">
        <v>8</v>
      </c>
      <c r="C42" s="51">
        <v>85093</v>
      </c>
      <c r="D42" s="52">
        <v>100640</v>
      </c>
      <c r="E42" s="53"/>
      <c r="F42" s="54">
        <v>18029.75</v>
      </c>
      <c r="G42" s="55">
        <v>0.38</v>
      </c>
      <c r="H42" s="53"/>
      <c r="I42" s="54">
        <v>19019.02</v>
      </c>
      <c r="J42" s="55">
        <v>0.40100000000000002</v>
      </c>
      <c r="K42" s="11"/>
      <c r="L42" s="10"/>
      <c r="M42" s="10"/>
      <c r="N42" s="10"/>
    </row>
    <row r="43" spans="2:14" ht="15.95" customHeight="1" x14ac:dyDescent="0.2">
      <c r="B43" s="50">
        <v>9</v>
      </c>
      <c r="C43" s="51">
        <v>100640</v>
      </c>
      <c r="D43" s="52">
        <v>120462</v>
      </c>
      <c r="E43" s="53"/>
      <c r="F43" s="54">
        <v>23937.61</v>
      </c>
      <c r="G43" s="55">
        <v>0.41749999999999998</v>
      </c>
      <c r="H43" s="53"/>
      <c r="I43" s="54">
        <v>25253.37</v>
      </c>
      <c r="J43" s="55">
        <v>0.4405</v>
      </c>
      <c r="K43" s="11"/>
      <c r="L43" s="10"/>
      <c r="M43" s="10"/>
      <c r="N43" s="10"/>
    </row>
    <row r="44" spans="2:14" ht="15.95" customHeight="1" x14ac:dyDescent="0.2">
      <c r="B44" s="50">
        <v>10</v>
      </c>
      <c r="C44" s="51">
        <v>120462</v>
      </c>
      <c r="D44" s="52">
        <v>149079</v>
      </c>
      <c r="E44" s="53"/>
      <c r="F44" s="54">
        <v>32213.3</v>
      </c>
      <c r="G44" s="55">
        <v>0.432</v>
      </c>
      <c r="H44" s="53"/>
      <c r="I44" s="54">
        <v>33984.959999999999</v>
      </c>
      <c r="J44" s="55">
        <v>0.45600000000000002</v>
      </c>
      <c r="K44" s="11"/>
      <c r="L44" s="10"/>
      <c r="M44" s="10"/>
      <c r="N44" s="10"/>
    </row>
    <row r="45" spans="2:14" ht="15.95" customHeight="1" x14ac:dyDescent="0.2">
      <c r="B45" s="50">
        <v>11</v>
      </c>
      <c r="C45" s="51">
        <v>149079</v>
      </c>
      <c r="D45" s="52">
        <v>191343</v>
      </c>
      <c r="E45" s="53"/>
      <c r="F45" s="54">
        <v>44575.839999999997</v>
      </c>
      <c r="G45" s="55">
        <v>0.46250000000000002</v>
      </c>
      <c r="H45" s="53"/>
      <c r="I45" s="54">
        <v>47034.31</v>
      </c>
      <c r="J45" s="55">
        <v>0.48799999999999999</v>
      </c>
      <c r="K45" s="11"/>
      <c r="L45" s="10"/>
      <c r="M45" s="10"/>
      <c r="N45" s="10"/>
    </row>
    <row r="46" spans="2:14" ht="15.95" customHeight="1" x14ac:dyDescent="0.2">
      <c r="B46" s="50">
        <v>12</v>
      </c>
      <c r="C46" s="51">
        <v>191343</v>
      </c>
      <c r="D46" s="52">
        <v>256697</v>
      </c>
      <c r="E46" s="53"/>
      <c r="F46" s="54">
        <v>64122.94</v>
      </c>
      <c r="G46" s="55">
        <v>0.52</v>
      </c>
      <c r="H46" s="53"/>
      <c r="I46" s="54">
        <v>67659.14</v>
      </c>
      <c r="J46" s="55">
        <v>0.54849999999999999</v>
      </c>
      <c r="K46" s="11"/>
      <c r="L46" s="10"/>
      <c r="M46" s="10"/>
      <c r="N46" s="10"/>
    </row>
    <row r="47" spans="2:14" ht="15.95" customHeight="1" x14ac:dyDescent="0.2">
      <c r="B47" s="50">
        <v>13</v>
      </c>
      <c r="C47" s="51">
        <v>256697</v>
      </c>
      <c r="D47" s="52">
        <v>304369</v>
      </c>
      <c r="E47" s="53"/>
      <c r="F47" s="54">
        <v>98107.02</v>
      </c>
      <c r="G47" s="55">
        <v>0.54200000000000004</v>
      </c>
      <c r="H47" s="53"/>
      <c r="I47" s="54">
        <v>103505.81</v>
      </c>
      <c r="J47" s="55">
        <v>0.57199999999999995</v>
      </c>
      <c r="K47" s="11"/>
      <c r="L47" s="10"/>
      <c r="M47" s="10"/>
      <c r="N47" s="10"/>
    </row>
    <row r="48" spans="2:14" ht="15.95" customHeight="1" x14ac:dyDescent="0.2">
      <c r="B48" s="50">
        <v>14</v>
      </c>
      <c r="C48" s="51">
        <v>304369</v>
      </c>
      <c r="D48" s="52">
        <v>0</v>
      </c>
      <c r="E48" s="53"/>
      <c r="F48" s="54">
        <v>123945.24</v>
      </c>
      <c r="G48" s="55">
        <v>0.5585</v>
      </c>
      <c r="H48" s="53"/>
      <c r="I48" s="54">
        <v>130774.19</v>
      </c>
      <c r="J48" s="55">
        <v>0.58950000000000002</v>
      </c>
      <c r="K48" s="11"/>
      <c r="L48" s="10"/>
      <c r="M48" s="10"/>
      <c r="N48" s="10"/>
    </row>
    <row r="49" spans="2:14" ht="15.95" customHeight="1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7" spans="2:14" ht="15.95" customHeight="1" x14ac:dyDescent="0.2">
      <c r="B57" s="83" t="s">
        <v>28</v>
      </c>
      <c r="C57" s="67"/>
      <c r="D57" s="67"/>
      <c r="E57" s="67"/>
      <c r="F57" s="67"/>
      <c r="G57" s="67"/>
      <c r="H57" s="67"/>
      <c r="I57" s="67"/>
      <c r="J57" s="67"/>
      <c r="K57" s="73"/>
      <c r="L57" s="73"/>
      <c r="M57" s="73"/>
      <c r="N57" s="73"/>
    </row>
    <row r="58" spans="2:14" ht="15.95" customHeight="1" x14ac:dyDescent="0.2">
      <c r="D58" s="67" t="s">
        <v>0</v>
      </c>
      <c r="E58" s="67"/>
      <c r="F58" s="67"/>
      <c r="G58" s="67"/>
      <c r="H58" s="67"/>
      <c r="I58" s="67"/>
      <c r="J58" s="67"/>
      <c r="K58" s="73"/>
      <c r="L58" s="73"/>
      <c r="M58" s="73"/>
      <c r="N58" s="73"/>
    </row>
    <row r="59" spans="2:14" ht="15.95" customHeight="1" x14ac:dyDescent="0.2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4" ht="15.95" customHeight="1" x14ac:dyDescent="0.2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4" ht="15.95" customHeight="1" x14ac:dyDescent="0.2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</row>
    <row r="62" spans="2:14" ht="15.95" customHeight="1" x14ac:dyDescent="0.2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</row>
    <row r="63" spans="2:14" ht="15.95" customHeight="1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2:14" ht="15.95" customHeight="1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</row>
    <row r="65" spans="2:14" ht="15.95" customHeight="1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</row>
    <row r="66" spans="2:14" ht="15.95" customHeight="1" x14ac:dyDescent="0.2"/>
    <row r="67" spans="2:14" ht="15.95" customHeight="1" x14ac:dyDescent="0.2"/>
    <row r="68" spans="2:14" ht="15.95" customHeight="1" x14ac:dyDescent="0.2"/>
  </sheetData>
  <sheetProtection password="AFBC" sheet="1" objects="1" scenarios="1" selectLockedCells="1"/>
  <mergeCells count="12">
    <mergeCell ref="I2:J2"/>
    <mergeCell ref="I3:J3"/>
    <mergeCell ref="I4:J5"/>
    <mergeCell ref="B15:C15"/>
    <mergeCell ref="C33:D33"/>
    <mergeCell ref="F33:G33"/>
    <mergeCell ref="I33:J33"/>
    <mergeCell ref="L39:N39"/>
    <mergeCell ref="B16:C16"/>
    <mergeCell ref="B17:C17"/>
    <mergeCell ref="B19:C19"/>
    <mergeCell ref="B18:C18"/>
  </mergeCells>
  <phoneticPr fontId="2" type="noConversion"/>
  <conditionalFormatting sqref="G35:G48">
    <cfRule type="cellIs" dxfId="6" priority="1" stopIfTrue="1" operator="equal">
      <formula>$G$29</formula>
    </cfRule>
  </conditionalFormatting>
  <conditionalFormatting sqref="F35:F48">
    <cfRule type="cellIs" dxfId="5" priority="2" stopIfTrue="1" operator="equal">
      <formula>$F$28</formula>
    </cfRule>
  </conditionalFormatting>
  <conditionalFormatting sqref="I35:I48">
    <cfRule type="cellIs" dxfId="4" priority="3" stopIfTrue="1" operator="equal">
      <formula>$I$28</formula>
    </cfRule>
  </conditionalFormatting>
  <conditionalFormatting sqref="J35:J48">
    <cfRule type="cellIs" dxfId="3" priority="4" stopIfTrue="1" operator="equal">
      <formula>$J$29</formula>
    </cfRule>
  </conditionalFormatting>
  <conditionalFormatting sqref="B35:B48">
    <cfRule type="cellIs" dxfId="2" priority="5" stopIfTrue="1" operator="equal">
      <formula>$G$23</formula>
    </cfRule>
  </conditionalFormatting>
  <conditionalFormatting sqref="C35:C48">
    <cfRule type="cellIs" dxfId="1" priority="6" stopIfTrue="1" operator="equal">
      <formula>$D$28</formula>
    </cfRule>
  </conditionalFormatting>
  <conditionalFormatting sqref="D35:D48">
    <cfRule type="cellIs" dxfId="0" priority="7" stopIfTrue="1" operator="equal">
      <formula>$D$28+(D35-C35)</formula>
    </cfRule>
  </conditionalFormatting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5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Autom.berekening</vt:lpstr>
      <vt:lpstr>Toelichting berekening</vt:lpstr>
      <vt:lpstr>Autom.berekening!Print_Area</vt:lpstr>
      <vt:lpstr>'Toelichting berekening'!Print_Area</vt:lpstr>
    </vt:vector>
  </TitlesOfParts>
  <Company>Land Aruba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Meverly Romano</cp:lastModifiedBy>
  <cp:lastPrinted>2018-01-03T14:23:04Z</cp:lastPrinted>
  <dcterms:created xsi:type="dcterms:W3CDTF">2011-01-10T14:20:46Z</dcterms:created>
  <dcterms:modified xsi:type="dcterms:W3CDTF">2018-01-03T14:42:54Z</dcterms:modified>
</cp:coreProperties>
</file>